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<sst xmlns="http://schemas.openxmlformats.org/spreadsheetml/2006/main" count="194" uniqueCount="193">
  <si>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</si>
  <si>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</si>
  <si>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</si>
  <si>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</si>
  <si>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</si>
  <si>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</si>
  <si>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</si>
  <si>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</si>
  <si>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</si>
  <si>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</si>
  <si>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</si>
  <si>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</si>
  <si>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</si>
  <si>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</si>
  <si>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</si>
  <si>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</si>
  <si>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</si>
  <si>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</si>
  <si>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</si>
  <si>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</si>
  <si>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</si>
  <si>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</si>
  <si>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</si>
  <si>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</si>
  <si>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</si>
  <si>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</si>
  <si>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</si>
  <si>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</si>
  <si>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</si>
  <si>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</si>
  <si>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</si>
  <si>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</si>
  <si>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</si>
  <si>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</si>
  <si>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</si>
  <si>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</si>
  <si>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</si>
  <si>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</si>
  <si>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</si>
  <si>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</si>
  <si>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</si>
  <si>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</si>
  <si>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</si>
  <si>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</si>
  <si>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</si>
  <si>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</si>
  <si>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</si>
  <si>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</si>
  <si>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</si>
  <si>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</si>
  <si>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</si>
  <si>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</si>
  <si>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</si>
  <si>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</si>
  <si>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</si>
  <si>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</si>
  <si>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</si>
  <si>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</si>
  <si>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</si>
  <si>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</si>
  <si>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</si>
  <si>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</si>
  <si>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</si>
  <si>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</si>
  <si>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</si>
  <si>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</si>
  <si>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</si>
  <si>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</si>
  <si>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</si>
  <si>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</si>
  <si>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</si>
  <si>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</si>
  <si>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</si>
  <si>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</si>
  <si>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</si>
  <si>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</si>
  <si>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</si>
  <si>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</si>
  <si>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</si>
  <si>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</si>
  <si>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</si>
  <si>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</si>
  <si>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</si>
  <si>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</si>
  <si>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</si>
  <si>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</si>
  <si>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</si>
  <si>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</si>
  <si>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</si>
  <si>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</si>
  <si>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</si>
  <si>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</si>
  <si>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</si>
  <si>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</si>
  <si>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</si>
  <si>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</si>
  <si>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</si>
  <si>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</si>
  <si>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</si>
  <si>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</si>
  <si>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</si>
  <si>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</si>
  <si>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</si>
  <si>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</si>
  <si>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</si>
  <si>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</si>
  <si>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</si>
  <si>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</si>
  <si>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</si>
  <si>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</si>
  <si>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</si>
  <si>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</si>
  <si>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</si>
  <si>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</si>
  <si>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</si>
  <si>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</si>
  <si>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</si>
  <si>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</si>
  <si>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</si>
  <si>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</si>
  <si>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</si>
  <si>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</si>
  <si>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</si>
  <si>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</si>
  <si>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</si>
  <si>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</si>
  <si>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</si>
  <si>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</si>
  <si>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</si>
  <si>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</si>
  <si>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</si>
  <si>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</si>
  <si>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</si>
  <si>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</si>
  <si>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</si>
  <si>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</si>
  <si>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</si>
  <si>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</si>
  <si>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</si>
  <si>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</si>
  <si>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</si>
  <si>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</si>
  <si>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</si>
  <si>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</si>
  <si>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</si>
  <si>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</si>
  <si>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</si>
  <si>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</si>
  <si>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</si>
  <si>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</si>
  <si>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</si>
  <si>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</si>
  <si>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</si>
  <si>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</si>
  <si>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</si>
  <si>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</si>
  <si>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</si>
  <si>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</si>
  <si>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</si>
  <si>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</si>
  <si>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</si>
  <si>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</si>
  <si>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</si>
  <si>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</si>
  <si>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</si>
  <si>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</si>
  <si>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</si>
  <si>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</si>
  <si>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</si>
  <si>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</si>
  <si>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</si>
  <si>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</si>
  <si>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</si>
  <si>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</si>
  <si>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</si>
  <si>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</si>
  <si>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</si>
  <si>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</si>
  <si>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</si>
  <si>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</si>
  <si>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</si>
  <si>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</si>
  <si>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</si>
  <si>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</si>
  <si>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</si>
  <si>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</si>
  <si>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</si>
  <si>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</si>
  <si>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</si>
  <si>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</si>
  <si>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</si>
  <si>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</si>
  <si>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18.06.2018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</si>
</sst>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219" fontId="39" fillId="0" borderId="18" xfId="0" applyNumberFormat="1" applyFont="1" applyFill="1" applyBorder="1" applyAlignment="1">
      <alignment horizontal="center" vertical="center"/>
    </xf>
    <xf numFmtId="219" fontId="39" fillId="0" borderId="18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113">
      <selection activeCell="AF96" sqref="AF96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16" t="s">
        <v>24</v>
      </c>
      <c r="B2" s="116"/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2:30" ht="6.75" customHeight="1" thickBot="1">
      <c r="B3" s="7"/>
      <c r="C3" s="7"/>
      <c r="AD3" s="19"/>
    </row>
    <row r="4" spans="1:33" ht="12.75">
      <c r="A4" s="118" t="s">
        <v>16</v>
      </c>
      <c r="B4" s="120" t="s">
        <v>17</v>
      </c>
      <c r="C4" s="122" t="s">
        <v>36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123" t="s">
        <v>66</v>
      </c>
      <c r="AD4" s="111" t="s">
        <v>67</v>
      </c>
      <c r="AE4" s="98" t="s">
        <v>148</v>
      </c>
      <c r="AF4" s="111" t="s">
        <v>192</v>
      </c>
      <c r="AG4" s="109" t="s">
        <v>187</v>
      </c>
    </row>
    <row r="5" spans="1:33" ht="41.25" customHeight="1" thickBot="1">
      <c r="A5" s="119"/>
      <c r="B5" s="121"/>
      <c r="C5" s="121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124"/>
      <c r="AD5" s="125"/>
      <c r="AE5" s="102" t="s">
        <v>147</v>
      </c>
      <c r="AF5" s="112"/>
      <c r="AG5" s="110"/>
    </row>
    <row r="6" spans="1:33" ht="30">
      <c r="A6" s="33" t="s">
        <v>28</v>
      </c>
      <c r="B6" s="38" t="s">
        <v>99</v>
      </c>
      <c r="C6" s="39">
        <f>AD6</f>
        <v>17168968.849999998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3"/>
      <c r="AD6" s="94">
        <f>SUM(AD7:AD54)</f>
        <v>17168968.849999998</v>
      </c>
      <c r="AE6" s="95">
        <f>AD6</f>
        <v>17168968.849999998</v>
      </c>
      <c r="AF6" s="94">
        <f>SUM(AF7:AF54)</f>
        <v>724629.28</v>
      </c>
      <c r="AG6" s="96">
        <f>AF6/C6*100</f>
        <v>4.220575424947551</v>
      </c>
    </row>
    <row r="7" spans="1:33" ht="27.75">
      <c r="A7" s="21" t="s">
        <v>2</v>
      </c>
      <c r="B7" s="54" t="s">
        <v>68</v>
      </c>
      <c r="C7" s="104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07">
        <v>25924.8</v>
      </c>
      <c r="AG7" s="88">
        <f>AF7/C7*100</f>
        <v>4.7136</v>
      </c>
    </row>
    <row r="8" spans="1:33" ht="27.75">
      <c r="A8" s="21" t="s">
        <v>50</v>
      </c>
      <c r="B8" s="54" t="s">
        <v>69</v>
      </c>
      <c r="C8" s="104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05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04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05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04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05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04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05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04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05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04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05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04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05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04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05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04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07">
        <f>25755.8+320000</f>
        <v>345755.8</v>
      </c>
      <c r="AG16" s="88">
        <f t="shared" si="2"/>
        <v>69.15116</v>
      </c>
    </row>
    <row r="17" spans="1:33" ht="13.5">
      <c r="A17" s="21" t="s">
        <v>52</v>
      </c>
      <c r="B17" s="54" t="s">
        <v>78</v>
      </c>
      <c r="C17" s="104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06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04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06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04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06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04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06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04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06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04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06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04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06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04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06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04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06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04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06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04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06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04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06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04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07">
        <v>48851</v>
      </c>
      <c r="AG29" s="88">
        <f t="shared" si="2"/>
        <v>3.7577692307692305</v>
      </c>
    </row>
    <row r="30" spans="1:33" ht="27.75">
      <c r="A30" s="21" t="s">
        <v>112</v>
      </c>
      <c r="B30" s="54" t="s">
        <v>189</v>
      </c>
      <c r="C30" s="104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07">
        <v>48851</v>
      </c>
      <c r="AG30" s="88">
        <f t="shared" si="2"/>
        <v>3.7577692307692305</v>
      </c>
    </row>
    <row r="31" spans="1:33" ht="27.75">
      <c r="A31" s="21" t="s">
        <v>113</v>
      </c>
      <c r="B31" s="54" t="s">
        <v>89</v>
      </c>
      <c r="C31" s="104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08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04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08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04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08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04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08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04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08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04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08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04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07">
        <v>12310</v>
      </c>
      <c r="AG37" s="88">
        <f t="shared" si="2"/>
        <v>1.707350901525659</v>
      </c>
    </row>
    <row r="38" spans="1:33" ht="27.75">
      <c r="A38" s="21" t="s">
        <v>120</v>
      </c>
      <c r="B38" s="55" t="s">
        <v>95</v>
      </c>
      <c r="C38" s="104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07">
        <v>46877.24</v>
      </c>
      <c r="AG38" s="88">
        <f t="shared" si="2"/>
        <v>52.35960477787185</v>
      </c>
    </row>
    <row r="39" spans="1:33" ht="27.75">
      <c r="A39" s="21" t="s">
        <v>121</v>
      </c>
      <c r="B39" s="56" t="s">
        <v>179</v>
      </c>
      <c r="C39" s="104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07">
        <v>150000</v>
      </c>
      <c r="AG39" s="88">
        <f t="shared" si="2"/>
        <v>57.85028123528559</v>
      </c>
    </row>
    <row r="40" spans="1:33" ht="27.75">
      <c r="A40" s="21" t="s">
        <v>122</v>
      </c>
      <c r="B40" s="69" t="s">
        <v>153</v>
      </c>
      <c r="C40" s="104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103">
        <v>89529.4</v>
      </c>
      <c r="AE40" s="74">
        <f t="shared" si="1"/>
        <v>89529.4</v>
      </c>
      <c r="AF40" s="107">
        <v>46059.44</v>
      </c>
      <c r="AG40" s="88">
        <f t="shared" si="2"/>
        <v>51.44616181946936</v>
      </c>
    </row>
    <row r="41" spans="1:33" ht="27.75">
      <c r="A41" s="21" t="s">
        <v>165</v>
      </c>
      <c r="B41" s="69" t="s">
        <v>154</v>
      </c>
      <c r="C41" s="104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06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04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06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04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03">
        <v>12000</v>
      </c>
      <c r="AE43" s="74">
        <f t="shared" si="1"/>
        <v>12000</v>
      </c>
      <c r="AF43" s="106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04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03">
        <v>6000</v>
      </c>
      <c r="AE44" s="74">
        <f t="shared" si="1"/>
        <v>6000</v>
      </c>
      <c r="AF44" s="106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04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03">
        <v>12500</v>
      </c>
      <c r="AE45" s="74">
        <f t="shared" si="1"/>
        <v>12500</v>
      </c>
      <c r="AF45" s="106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04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03">
        <v>6000</v>
      </c>
      <c r="AE46" s="74">
        <f t="shared" si="1"/>
        <v>6000</v>
      </c>
      <c r="AF46" s="106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04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03">
        <v>67823.44</v>
      </c>
      <c r="AE47" s="74">
        <f t="shared" si="1"/>
        <v>67823.44</v>
      </c>
      <c r="AF47" s="106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04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03">
        <v>110473.24</v>
      </c>
      <c r="AE48" s="74">
        <f t="shared" si="1"/>
        <v>110473.24</v>
      </c>
      <c r="AF48" s="106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04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03">
        <v>37506.28</v>
      </c>
      <c r="AE49" s="74">
        <f t="shared" si="1"/>
        <v>37506.28</v>
      </c>
      <c r="AF49" s="106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04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03">
        <v>2700</v>
      </c>
      <c r="AE50" s="74">
        <f t="shared" si="1"/>
        <v>2700</v>
      </c>
      <c r="AF50" s="106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04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03">
        <v>3500</v>
      </c>
      <c r="AE51" s="74">
        <f t="shared" si="1"/>
        <v>3500</v>
      </c>
      <c r="AF51" s="106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04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03">
        <v>200000</v>
      </c>
      <c r="AE52" s="74">
        <f t="shared" si="1"/>
        <v>200000</v>
      </c>
      <c r="AF52" s="106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04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03">
        <v>200000</v>
      </c>
      <c r="AE53" s="74">
        <f t="shared" si="1"/>
        <v>200000</v>
      </c>
      <c r="AF53" s="106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04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06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1556913.6</v>
      </c>
      <c r="AG55" s="86">
        <f t="shared" si="2"/>
        <v>21.69914425087108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1">
        <f>986505.6+14149+40848+515411</f>
        <v>1556913.6</v>
      </c>
      <c r="AG56" s="88">
        <f t="shared" si="2"/>
        <v>21.69914425087108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AF60+AF67+AF73+AF77+AF84+AF92+AF95+AF102+AF105+AF109+AF112+AF106</f>
        <v>17316148.38</v>
      </c>
      <c r="AG59" s="86">
        <f t="shared" si="2"/>
        <v>35.625679612110446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126">
        <f>SUM(AF61:AF66)</f>
        <v>7178999.239999999</v>
      </c>
      <c r="AG60" s="89">
        <f t="shared" si="2"/>
        <v>41.14791714451546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27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128">
        <f>455000+314965+130620</f>
        <v>900585</v>
      </c>
      <c r="AG62" s="90">
        <f t="shared" si="2"/>
        <v>21.965487804878048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127">
        <f>2365770.77+938491.55+624657.88+597865.39</f>
        <v>4526785.59</v>
      </c>
      <c r="AG63" s="90">
        <f t="shared" si="2"/>
        <v>44.03307598005957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128">
        <f>46671+2500+4491+51671+51162+4491+2500+46671+4491+46671+4491</f>
        <v>265810</v>
      </c>
      <c r="AG64" s="90">
        <f t="shared" si="2"/>
        <v>40.732982207190986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128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127">
        <f>165541.2+86398.21+87668.42+90307.93</f>
        <v>429915.76</v>
      </c>
      <c r="AG66" s="90">
        <f t="shared" si="2"/>
        <v>42.897630189884154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126">
        <f>SUM(AF68:AF72)</f>
        <v>3110884.51</v>
      </c>
      <c r="AG67" s="89">
        <f t="shared" si="2"/>
        <v>43.20165251136252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127">
        <f>195156+87000+174330+87000</f>
        <v>543486</v>
      </c>
      <c r="AG68" s="90">
        <f t="shared" si="2"/>
        <v>22.62389182066049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127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127">
        <f>33207.3+33207.3</f>
        <v>66414.6</v>
      </c>
      <c r="AG70" s="90">
        <f t="shared" si="2"/>
        <v>33.207300000000004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127">
        <f>45550+62000+60735</f>
        <v>168285</v>
      </c>
      <c r="AG71" s="90">
        <f aca="true" t="shared" si="7" ref="AG71:AG120">AF71/C71*100</f>
        <v>57.734498089136835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128">
        <f>1017646.61+44880+126065.55+74837.4+57228.6+90245.1+212678.65+329120</f>
        <v>1952701.91</v>
      </c>
      <c r="AG72" s="90">
        <f t="shared" si="7"/>
        <v>49.72376928781329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126">
        <f>SUM(AF74:AF76)</f>
        <v>612780.73</v>
      </c>
      <c r="AG73" s="89">
        <f t="shared" si="7"/>
        <v>33.132791097362976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127">
        <v>581281.86</v>
      </c>
      <c r="AG74" s="90">
        <f t="shared" si="7"/>
        <v>45.72824163012541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127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127">
        <v>31498.87</v>
      </c>
      <c r="AG76" s="90">
        <f t="shared" si="7"/>
        <v>7.483545113378587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126">
        <f>SUM(AF78:AF83)</f>
        <v>1109967.19</v>
      </c>
      <c r="AG77" s="88">
        <f t="shared" si="7"/>
        <v>33.15248773795103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128">
        <f>125100.74+47588.76+8444.96+20315+4469.3+55353.01+9534.81+126000+58800+49000+25367.46+26574.36+47740.44+9503.36+21140.5+12730.85+1905+18522.5+4074.95</f>
        <v>672166</v>
      </c>
      <c r="AG78" s="88">
        <f t="shared" si="7"/>
        <v>27.829652102933633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128">
        <f>129802.78+45117.28+9925.9+16132.5+3549.15+50156.48+11034.42+6420+19681.65+42614.5+9375.19+7351.6+8800+22346.5+4916.23</f>
        <v>387224.18</v>
      </c>
      <c r="AG79" s="90">
        <f t="shared" si="7"/>
        <v>49.56786738351254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128">
        <v>34981</v>
      </c>
      <c r="AG80" s="90">
        <f t="shared" si="7"/>
        <v>99.94571428571429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128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127">
        <f>7534.82+5001.66</f>
        <v>12536.48</v>
      </c>
      <c r="AG82" s="90">
        <f t="shared" si="7"/>
        <v>31.578035264483628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127">
        <f>1230.14+830.15+486.74+512.5</f>
        <v>3059.5299999999997</v>
      </c>
      <c r="AG83" s="90">
        <f t="shared" si="7"/>
        <v>9.531246105919003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126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127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127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127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127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29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29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29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126">
        <f>SUM(AF93:AF94)</f>
        <v>169485.67</v>
      </c>
      <c r="AG92" s="90">
        <f t="shared" si="7"/>
        <v>51.07431166197145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128">
        <f>41185.37+20592.68+20592.69+20592.68</f>
        <v>102963.42000000001</v>
      </c>
      <c r="AG93" s="90">
        <f t="shared" si="7"/>
        <v>41.17856200727144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28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126">
        <f>AF96+AF97+AF98+AF99</f>
        <v>4494871.5</v>
      </c>
      <c r="AG95" s="89">
        <f t="shared" si="7"/>
        <v>36.22965932005807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128">
        <f>1849776.67+35398.49+348676.62+34400+281219.17+131897.64+177702.86+131897.64+54600+34999.99+205692.41+140276.5+35000+8015.63+58500+12985.46+289924.86+140276.5+35347.98+7014.54+241242.11+137226.5+22699.93</f>
        <v>4414771.5</v>
      </c>
      <c r="AG96" s="90">
        <f t="shared" si="7"/>
        <v>38.46790182888345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127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127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128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126">
        <f>SUM(AF101:AF101)</f>
        <v>99616.15</v>
      </c>
      <c r="AG100" s="89">
        <f t="shared" si="7"/>
        <v>97.66289215686274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127">
        <v>99616.15</v>
      </c>
      <c r="AG101" s="88">
        <f t="shared" si="7"/>
        <v>97.66289215686274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126">
        <f>SUM(AF103:AF104)</f>
        <v>571705.5900000001</v>
      </c>
      <c r="AG102" s="89">
        <f t="shared" si="7"/>
        <v>67.16989076640039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127">
        <f>489369.46+67184.23</f>
        <v>556553.6900000001</v>
      </c>
      <c r="AG103" s="90">
        <f t="shared" si="7"/>
        <v>74.09515445532124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127">
        <f>6764.94+4155.7+1905.74+2325.52</f>
        <v>15151.9</v>
      </c>
      <c r="AG104" s="90">
        <f t="shared" si="7"/>
        <v>15.1519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126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126">
        <f>SUM(AF107:AF108)</f>
        <v>27453.949999999997</v>
      </c>
      <c r="AG106" s="89">
        <f t="shared" si="7"/>
        <v>28.17494689093913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127">
        <v>27053.44</v>
      </c>
      <c r="AG107" s="90">
        <f t="shared" si="7"/>
        <v>29.011731903485256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127">
        <v>400.51</v>
      </c>
      <c r="AG108" s="90">
        <f t="shared" si="7"/>
        <v>9.556430446194225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126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127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127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29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130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127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130">
        <f>AF116+AF119</f>
        <v>93497</v>
      </c>
      <c r="AG115" s="86">
        <f t="shared" si="7"/>
        <v>0.9509232107920127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126">
        <f>AF117+AF118</f>
        <v>93497</v>
      </c>
      <c r="AG116" s="87">
        <f t="shared" si="7"/>
        <v>11.234453750715694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128">
        <f>24211.33+10124.25+10765.51+13157.92+11695.74+9191.49+14350.76</f>
        <v>93497</v>
      </c>
      <c r="AG117" s="88">
        <f t="shared" si="7"/>
        <v>11.349760463813436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127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131"/>
      <c r="AG119" s="89">
        <f t="shared" si="7"/>
        <v>0</v>
      </c>
    </row>
    <row r="120" spans="1:33" ht="24" customHeight="1">
      <c r="A120" s="114" t="s">
        <v>49</v>
      </c>
      <c r="B120" s="115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132">
        <f>AF115+AF113+AF59+AF57+AF55+AF6</f>
        <v>19691188.26</v>
      </c>
      <c r="AG120" s="86">
        <f t="shared" si="7"/>
        <v>22.423527001024322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13"/>
      <c r="B124" s="113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2018-06-06T09:02:37Z</cp:lastPrinted>
  <dcterms:created xsi:type="dcterms:W3CDTF">2014-01-17T10:52:16Z</dcterms:created>
  <dcterms:modified xsi:type="dcterms:W3CDTF">2018-06-18T08:18:50Z</dcterms:modified>
  <cp:category/>
  <cp:version/>
  <cp:contentType/>
  <cp:contentStatus/>
</cp:coreProperties>
</file>